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herrmann/actori Dropbox/05 Beratung/01 Kultur/5PRO-2024-26 Schleswig-Holstein - Inhaltliche und technische Aktualisierung des Fördermodells der Büchereizentrale/06 Analysen/Modul 3/10 Versand 11.07./"/>
    </mc:Choice>
  </mc:AlternateContent>
  <xr:revisionPtr revIDLastSave="0" documentId="13_ncr:1_{EAA88846-2B15-0043-A455-49F9C296641B}" xr6:coauthVersionLast="47" xr6:coauthVersionMax="47" xr10:uidLastSave="{00000000-0000-0000-0000-000000000000}"/>
  <workbookProtection workbookAlgorithmName="SHA-512" workbookHashValue="FBK7XefUxjJ5ziEdKkevJppZfNrM0LrsKtzPIEIBuBuYYML3WkGif520vjKGUz3bj6k0CySTgIHI4pTpxa4Ggw==" workbookSaltValue="L/vRuBVR75oAFjcYCmndsA==" workbookSpinCount="100000" lockStructure="1"/>
  <bookViews>
    <workbookView xWindow="2500" yWindow="500" windowWidth="31100" windowHeight="18000" xr2:uid="{00000000-000D-0000-FFFF-FFFF00000000}"/>
  </bookViews>
  <sheets>
    <sheet name="Beispielrechner" sheetId="33" r:id="rId1"/>
    <sheet name="Parameter" sheetId="34" state="hidden" r:id="rId2"/>
    <sheet name="Hilfsberechnung" sheetId="3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35" l="1"/>
  <c r="C29" i="33" s="1"/>
  <c r="B47" i="35"/>
  <c r="B48" i="35"/>
  <c r="B49" i="35"/>
  <c r="B50" i="35"/>
  <c r="B35" i="35"/>
  <c r="B25" i="35"/>
  <c r="B26" i="35"/>
  <c r="B27" i="35"/>
  <c r="B28" i="35"/>
  <c r="B60" i="35" l="1"/>
  <c r="E60" i="35" s="1"/>
  <c r="E16" i="33" s="1"/>
  <c r="B36" i="35"/>
  <c r="B37" i="35"/>
  <c r="B38" i="35"/>
  <c r="B14" i="35"/>
  <c r="B15" i="35"/>
  <c r="B16" i="35"/>
  <c r="B17" i="35"/>
  <c r="B6" i="35"/>
  <c r="B5" i="35"/>
  <c r="B4" i="35"/>
  <c r="B3" i="35"/>
  <c r="B46" i="35" l="1"/>
  <c r="B52" i="35" s="1"/>
  <c r="B34" i="35"/>
  <c r="B24" i="35"/>
  <c r="B30" i="35" s="1"/>
  <c r="E30" i="35" s="1"/>
  <c r="B13" i="35"/>
  <c r="B19" i="35" s="1"/>
  <c r="E19" i="35" s="1"/>
  <c r="B2" i="35"/>
  <c r="B8" i="35" s="1"/>
  <c r="E8" i="35" s="1"/>
  <c r="B40" i="35"/>
  <c r="C25" i="33" l="1"/>
  <c r="C27" i="33" s="1"/>
  <c r="B54" i="35"/>
  <c r="D54" i="35" s="1"/>
  <c r="E54" i="35" s="1"/>
  <c r="B42" i="35"/>
  <c r="D42" i="35" s="1"/>
  <c r="E42" i="35" s="1"/>
  <c r="C28" i="33" l="1"/>
  <c r="C30" i="33"/>
</calcChain>
</file>

<file path=xl/sharedStrings.xml><?xml version="1.0" encoding="utf-8"?>
<sst xmlns="http://schemas.openxmlformats.org/spreadsheetml/2006/main" count="113" uniqueCount="56">
  <si>
    <t>Einzugsbereich</t>
  </si>
  <si>
    <t>Veranstaltungen</t>
  </si>
  <si>
    <t>Besuche</t>
  </si>
  <si>
    <t>Vertragsart</t>
  </si>
  <si>
    <t>Kriterium</t>
  </si>
  <si>
    <t>Entleihungen</t>
  </si>
  <si>
    <t>Entleihungen insgesamt</t>
  </si>
  <si>
    <t>Informationen zur Dateneingabe</t>
  </si>
  <si>
    <t>Medienetat</t>
  </si>
  <si>
    <t>Gesamtfördersumme</t>
  </si>
  <si>
    <t>Stellen förderfähiges Personal</t>
  </si>
  <si>
    <t>Dateneingabe</t>
  </si>
  <si>
    <t>Daten</t>
  </si>
  <si>
    <t>Öffnungsstd mit Bibliotheks-personal / Jahr</t>
  </si>
  <si>
    <t xml:space="preserve">Der Einzugsbereich der Bibliothek beschreibt die Reichweite ihrer aktiven Nutzung. Er wird mit folgender Formel berechnet: 
Einzugsbereich = Einwohnende der Sitzkommune + (aktive Benutzende außerhalb der Sitzkommune ÷ Gesamtzahl aktive Benutzende) × Einwohnende der Sitzkommune
Die zugrunde gelegte Einwohnendenzahl ist die amtlich erfasste Bevölkerung des Bibliotheksortes – jeweils nur mit Hauptwohnsitz.
Als aktive Benutzende gelten Personen, die im Berichtszeitraum mindestens eine Entleihung vorgenommen haben. Andere Nutzungsformen – wie Veranstaltungsbesuche oder digitale Angebote ohne Ausleihe – bleiben unberücksichtigt.
Aktive Benutzende innerhalb der Sitzkommune wohnen im festgelegten Versorgungsgebiet der Bibliothek (in der Regel Gemeinde oder Stadt). Aktive Benutzende außerhalb der Sitzkommune leben außerhalb dieses Gebiets. </t>
  </si>
  <si>
    <t>Einwohner*innen-zahl der Sitzkommune</t>
  </si>
  <si>
    <t>Gesamtzahl aktive Nutzende</t>
  </si>
  <si>
    <t>Ergebnis Einzugsgebiet</t>
  </si>
  <si>
    <t>Gezählt wird jede Entleihung eines Mediums im Laufe des Berichtsjahres – unabhängig von Medienart, Häufigkeit der Ausleihe oder Art der Nutzenden. Berücksichtigt werden physische Medien (z. B. Bücher, Zeitschriften, Filme, Spiele, mobile Endgeräte, Noten oder Medien aus der „Bibliothek der Dinge“) ebenso wie digitale Medien (z. B. E-Books, Streaming-Zugänge, Datenbanken). Institutionelle Entleihungen fließen ebenso ein wie individuelle.
Auch Medienkombinationen wie Diaserien oder Mappen sowie besondere Medien wie Poster, Karten, Handschriften oder Autographen werden gezählt – jeweils nach Einzelstücken. Entleihungen von Medien aus dem Magazinbestand fließen ebenfalls in die Gesamtstatistik ein.
Wiederholte Entleihungen desselben Mediums durch dieselbe Person zählen jeweils als eigene Entleihung. Auch Verlängerungen auf Antrag oder durch die Nutzenden selbst gelten als neue Entleihungen. Bei Gesamtkontoverlängerungen wird jedes Medium einzeln gezählt. Medien mit unbefristeter oder langer Leihfrist werden bei der erstmaligen Ausleihe gezählt. Reservierungen oder Vorbestellungen zählen nur, wenn das Medium tatsächlich entliehen wird.
Nicht berücksichtigt werden Medien, die keine Rückgabe erfordern (z. B. frei zugängliche Online-Ressourcen ohne individuelle Leihvorgänge).
[Entspricht der DBS-Definition.]</t>
  </si>
  <si>
    <t>Öffnungsstunden</t>
  </si>
  <si>
    <t>Die Anzahl der Besuche in der Bibliothek umfasst alle physischen Besuche von Personen, unabhängig davon, ob sie eingetragene Nutzende sind oder nicht oder ob sie Medien entleihen oder nicht. Jeder Eintritt in das Bibliotheksgebäude zählt als ein Besuch, das heißt wenn ein und dieselbe Person z. B. dreimal am Tag das Bibliotheksgebäude betritt, ist für sie der Zählwert „3“ einzutragen. Besuche werden ebenfalls gezählt, wenn die Person nur die Außenrückgabe nutzt. Ebenso zählen Besuche im Rahmen von Veranstaltungen, Ausstellungen und Führungen als Besuche. 
Die Ermittlung kann durch Stichprobenzählung oder durch Zählapparate erfolgen. Virtuelle Besuche werden nicht erfasst.
[Entspricht der DBS-Definition.]</t>
  </si>
  <si>
    <t>Gezählt werden alle Zeiten, in denen die Bibliothek öffentlich zugänglich ist und qualifiziertes Personal aktiv Unterstützung bietet. Dazu gehören sämtliche Öffnungszeiten mit anwesendem Fachpersonal – etwa Bibliothekarinnen und Bibliothekare, Fachangestellte oder andere qualifizierte Mitarbeitende. Berücksichtigt werden auch Sonderöffnungen, etwa an Feiertagen, während der Ferien oder bei besonderen Aktionen, sofern Fachpersonal vor Ort ist. Ebenso zählen gezielte Öffnungen für bestimmte Zielgruppen, z. B. für Schulklassen oder Senior/-innen, wenn die Bibliothek zugänglich ist und eine fachliche Betreuung gewährleistet wird. Virtuelle Öffnungszeiten fließen ebenfalls ein, wenn qualifiziertes Personal digitale Services wie Online-Beratungen oder Veranstaltungen aktiv betreut. Übernimmt das Personal mehrere Aufgaben gleichzeitig, etwa Ausleihe und Veranstaltungsbetreuung, wird die Zeit vollständig angerechnet, solange eine durchgehende Betreuung der Nutzenden sichergestellt ist.
Nicht voll berücksichtigt werden hingegen Zeiten ohne qualifiziertes Personal, etwa in Open-Library-Modellen oder bei reiner Selbstbedienung, ebenso wie Schließzeiten oder eingeschränkte Öffnungen ohne fachliche Betreuung. Zusätzliche Open-Library-Zeiten werden zu 1/7 als Öffnungsstunden anerkannt. (Beispiel: 49 zusätzliche Stunden als Open-Library erhöhen die anzurechnenden Öffnungszeiten um 7 Stunden) 
Exklusive Angebote ohne allgemeinen Zugang zur Bibliothek bleiben unberücksichtigt.</t>
  </si>
  <si>
    <t>Zur Anzahl der Veranstaltungen zählen alle Formate, die von der Bibliothek organisiert oder in ihren Räumen durchgeführt werden – unabhängig davon, ob sie vor Ort oder online stattfinden. Erfasst werden sowohl bildungsorientierte als auch kulturelle Angebote, darunter Workshops, Lesungen, Ausstellungen und Vorträge. Auch Veranstaltungen außerhalb der Bibliothek fließen ein, sofern die Organisation durch die Bibliothek erfolgt ist.
Wiederkehrende oder regelmäßig stattfindende Veranstaltungen (z. B. Veranstaltungsreihen) werden an jedem Tag gezählt, an dem sie tatsächlich stattfinden. Gleiches gilt für Ausstellungen: Jeder Tag, an dem eine Ausstellung öffentlich zugänglich ist, wird als eigene Veranstaltung gewertet.
Eine Mindestteilnehmendenzahl ist nicht erforderlich. Die Veranstaltungen können sich an unterschiedliche Zielgruppen richten und verfolgen in der Regel ein Bildungsziel oder dienen der kulturellen Vermittlung (z. B. Klassenführungen und Führungen für Kindergärten). Thematisch gibt es keine festen Vorgaben – häufige Inhalte sind etwa Literatur, Medienkompetenz oder gesellschaftliche Fragestellungen.</t>
  </si>
  <si>
    <t>Zertifizierung</t>
  </si>
  <si>
    <t>Kriterien</t>
  </si>
  <si>
    <t>Skalierung VZÄ ("Personalfaktor", durch den dividiert wird, um von Kriterium zu VZÄ umuzurechnen)</t>
  </si>
  <si>
    <t>Gewichtung PK</t>
  </si>
  <si>
    <t>Jahresöffnung</t>
  </si>
  <si>
    <t>Kriterien Hauptvertrag</t>
  </si>
  <si>
    <t>Dummie-Wert PK</t>
  </si>
  <si>
    <t>Kriterien Vorvertrag</t>
  </si>
  <si>
    <t>Skalierung ME ("Medienfaktor", durch den dividiert wird, um von Kriterium zu Score umuzurechnen)</t>
  </si>
  <si>
    <t>Gewichtung ME</t>
  </si>
  <si>
    <t>Gesamtscores</t>
  </si>
  <si>
    <t>Aktive Nutzende außerhalb der Sitzkommune</t>
  </si>
  <si>
    <t>VZÄ Hauptvertrag</t>
  </si>
  <si>
    <t>SUMME</t>
  </si>
  <si>
    <t>VZÄ Vorvertrag</t>
  </si>
  <si>
    <t>Score</t>
  </si>
  <si>
    <t>Medienetat normal</t>
  </si>
  <si>
    <t>FILTER NACH AUSWAHL</t>
  </si>
  <si>
    <t>Einzugsgebiet</t>
  </si>
  <si>
    <t>Förderfähige Personalkosten</t>
  </si>
  <si>
    <t>Gewichtung Medienetat</t>
  </si>
  <si>
    <t>Gewichtung förderfähiges Personal</t>
  </si>
  <si>
    <t>Dieser Beispielrechner dient der unverbindlichen Abschätzung der neuen Fördersumme für Bibliotheken im Haupt- und Vorvertrag. Für Bibltioheken im Interimsvertrag ist der Beispielrechner nicht geeignet.
Für Bibliotheken, die Sondervereinbarungen mit den Bibliotheken SH getroffen haben, ist der Rechner nicht ausgelegt.
Beachten Sie bitte, dass es sich bei der angezeigten Summe um eine vorläufige Berechnung handelt. Die tatsächliche Fördersumme wird im weiteren Verfahren festgelegt und hängt unter anderem davon ab, wie alle förderfähigen Bibliotheken die Förderkriterien erfüllen.
Im Jahr 2026 wird die neue Fördersumme nur zu 20% in die Gesamtfördersumme einfließen. 80% der Fördersumme werden nach dem alten Fördermodell berechnet.</t>
  </si>
  <si>
    <t>Zertifizierungsbonus</t>
  </si>
  <si>
    <t>Anmerkung: Beispiel-Berechnung nicht für Bibliotheken mit Sondervereinbarungen möglich.</t>
  </si>
  <si>
    <t xml:space="preserve">Anmerkung: Beispiel-Berechnung nur möglich für Bibliotheken, die Mitarbeitende nach TVöD bezahlen. </t>
  </si>
  <si>
    <t>Light</t>
  </si>
  <si>
    <t>Gesamter Medienetat HV, VV</t>
  </si>
  <si>
    <t>Medienetat Kreisfrei (ohne Musikbücherei Neumünster)</t>
  </si>
  <si>
    <t>Kriterien Kreisfreie Stadt</t>
  </si>
  <si>
    <t>VZÄ Kreisfreie Stadt</t>
  </si>
  <si>
    <t>Medienetat HV und VV</t>
  </si>
  <si>
    <t>Medienetat Kreisfrei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</si>
</sst>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_(&quot;€&quot;* #,##0.00_);_(&quot;€&quot;* \(#,##0.00\);_(&quot;€&quot;* &quot;-&quot;??_);_(@_)"/>
    <numFmt numFmtId="165" formatCode="_-* #,##0.00\ [$€]_-;\-* #,##0.00\ [$€]_-;_-* &quot;-&quot;??\ [$€]_-;_-@_-"/>
    <numFmt numFmtId="166" formatCode="_-* #,##0_-;\-* #,##0_-;_-* &quot;-&quot;??_-;_-@_-"/>
    <numFmt numFmtId="167" formatCode="_-* #,##0\ &quot;€&quot;_-;\-* #,##0\ &quot;€&quot;_-;_-* &quot;-&quot;??\ &quot;€&quot;_-;_-@_-"/>
  </numFmts>
  <fonts count="8" x14ac:knownFonts="1">
    <font>
      <sz val="11"/>
      <color theme="1"/>
      <name val="Calibri"/>
      <family val="2"/>
      <scheme val="minor"/>
    </font>
    <font>
      <sz val="11"/>
      <color theme="1"/>
      <name val="Calibri"/>
      <family val="2"/>
      <scheme val="minor"/>
    </font>
    <font>
      <sz val="10"/>
      <name val="Arial"/>
      <family val="2"/>
    </font>
    <font>
      <sz val="11"/>
      <color theme="1"/>
      <name val="Arial"/>
      <family val="2"/>
    </font>
    <font>
      <b/>
      <sz val="14"/>
      <name val="Arial"/>
      <family val="2"/>
    </font>
    <font>
      <b/>
      <sz val="11"/>
      <color theme="1"/>
      <name val="Arial"/>
      <family val="2"/>
    </font>
    <font>
      <b/>
      <sz val="11"/>
      <name val="Arial"/>
      <family val="2"/>
    </font>
    <font>
      <b/>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
      <patternFill patternType="solid">
        <fgColor rgb="FFF3F3F3"/>
        <bgColor indexed="64"/>
      </patternFill>
    </fill>
  </fills>
  <borders count="4">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s>
  <cellStyleXfs count="11">
    <xf numFmtId="0" fontId="0" fillId="0" borderId="0"/>
    <xf numFmtId="0" fontId="2" fillId="0" borderId="0"/>
    <xf numFmtId="0" fontId="1" fillId="0" borderId="0"/>
    <xf numFmtId="0" fontId="3" fillId="0" borderId="0">
      <alignment vertical="center"/>
    </xf>
    <xf numFmtId="0" fontId="3"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7" fillId="0" borderId="0" xfId="0" applyFont="1"/>
    <xf numFmtId="0" fontId="7" fillId="0" borderId="0" xfId="0" applyFont="1" applyAlignment="1">
      <alignment wrapText="1"/>
    </xf>
    <xf numFmtId="9" fontId="0" fillId="0" borderId="0" xfId="8" applyFont="1"/>
    <xf numFmtId="44" fontId="7" fillId="0" borderId="0" xfId="10" applyFont="1"/>
    <xf numFmtId="3" fontId="7" fillId="0" borderId="0" xfId="0" applyNumberFormat="1" applyFont="1"/>
    <xf numFmtId="44" fontId="0" fillId="0" borderId="0" xfId="0" applyNumberFormat="1"/>
    <xf numFmtId="0" fontId="3" fillId="3" borderId="2" xfId="3" applyFill="1" applyBorder="1" applyAlignment="1" applyProtection="1">
      <alignment horizontal="left" wrapText="1" indent="1"/>
      <protection locked="0"/>
    </xf>
    <xf numFmtId="166" fontId="3" fillId="3" borderId="2" xfId="9" applyNumberFormat="1" applyFont="1" applyFill="1" applyBorder="1" applyAlignment="1" applyProtection="1">
      <alignment horizontal="right" vertical="center" indent="1"/>
      <protection locked="0"/>
    </xf>
    <xf numFmtId="43" fontId="3" fillId="2" borderId="2" xfId="9" applyFont="1" applyFill="1" applyBorder="1" applyAlignment="1" applyProtection="1">
      <alignment horizontal="right" vertical="center" indent="1"/>
    </xf>
    <xf numFmtId="0" fontId="3" fillId="0" borderId="0" xfId="0" applyFont="1"/>
    <xf numFmtId="0" fontId="2" fillId="0" borderId="0" xfId="3" applyFont="1" applyAlignment="1">
      <alignment horizontal="left" vertical="center" indent="1"/>
    </xf>
    <xf numFmtId="0" fontId="3" fillId="0" borderId="1" xfId="0" applyFont="1" applyBorder="1"/>
    <xf numFmtId="0" fontId="5" fillId="5" borderId="2" xfId="3" applyFont="1" applyFill="1" applyBorder="1" applyAlignment="1">
      <alignment horizontal="left" wrapText="1" indent="1"/>
    </xf>
    <xf numFmtId="0" fontId="3" fillId="0" borderId="0" xfId="3" applyAlignment="1">
      <alignment horizontal="left" wrapText="1" indent="1"/>
    </xf>
    <xf numFmtId="0" fontId="3" fillId="3" borderId="1" xfId="0" applyFont="1" applyFill="1" applyBorder="1"/>
    <xf numFmtId="0" fontId="3" fillId="3" borderId="0" xfId="0" applyFont="1" applyFill="1"/>
    <xf numFmtId="0" fontId="5" fillId="0" borderId="0" xfId="3" applyFont="1" applyAlignment="1">
      <alignment horizontal="left" vertical="center" wrapText="1" indent="1"/>
    </xf>
    <xf numFmtId="0" fontId="3" fillId="0" borderId="0" xfId="0" applyFont="1" applyAlignment="1">
      <alignment vertical="center"/>
    </xf>
    <xf numFmtId="0" fontId="5" fillId="4" borderId="2" xfId="3" applyFont="1" applyFill="1" applyBorder="1" applyAlignment="1">
      <alignment horizontal="left" wrapText="1" indent="1"/>
    </xf>
    <xf numFmtId="1" fontId="3" fillId="5" borderId="2" xfId="0" applyNumberFormat="1" applyFont="1" applyFill="1" applyBorder="1" applyAlignment="1">
      <alignment horizontal="left" vertical="center" wrapText="1" indent="1"/>
    </xf>
    <xf numFmtId="166" fontId="3" fillId="5" borderId="2" xfId="9" applyNumberFormat="1" applyFont="1" applyFill="1" applyBorder="1" applyAlignment="1" applyProtection="1">
      <alignment horizontal="right" vertical="center" wrapText="1" indent="1"/>
    </xf>
    <xf numFmtId="1" fontId="5" fillId="5" borderId="2" xfId="0" applyNumberFormat="1" applyFont="1" applyFill="1" applyBorder="1" applyAlignment="1">
      <alignment horizontal="left" vertical="center" indent="1"/>
    </xf>
    <xf numFmtId="9" fontId="3" fillId="5" borderId="2" xfId="8" applyFont="1" applyFill="1" applyBorder="1" applyAlignment="1" applyProtection="1">
      <alignment horizontal="left" vertical="center" indent="1"/>
    </xf>
    <xf numFmtId="1" fontId="3" fillId="5" borderId="2" xfId="0" applyNumberFormat="1" applyFont="1" applyFill="1" applyBorder="1" applyAlignment="1">
      <alignment horizontal="left" vertical="center" indent="1"/>
    </xf>
    <xf numFmtId="0" fontId="3" fillId="0" borderId="3" xfId="0" applyFont="1" applyBorder="1" applyAlignment="1">
      <alignment horizontal="left" indent="1"/>
    </xf>
    <xf numFmtId="0" fontId="3" fillId="0" borderId="0" xfId="0" applyFont="1" applyAlignment="1">
      <alignment horizontal="left" indent="1"/>
    </xf>
    <xf numFmtId="0" fontId="3" fillId="0" borderId="3" xfId="0" applyFont="1" applyBorder="1" applyAlignment="1">
      <alignment horizontal="left" indent="1"/>
    </xf>
    <xf numFmtId="0" fontId="3" fillId="0" borderId="0" xfId="0" applyFont="1" applyAlignment="1">
      <alignment horizontal="left" indent="1"/>
    </xf>
    <xf numFmtId="0" fontId="5" fillId="2" borderId="2" xfId="3" applyFont="1" applyFill="1" applyBorder="1" applyAlignment="1">
      <alignment horizontal="left" wrapText="1" indent="1"/>
    </xf>
    <xf numFmtId="0" fontId="5" fillId="0" borderId="0" xfId="3" applyFont="1" applyAlignment="1">
      <alignment horizontal="left" vertical="center" wrapText="1" indent="1"/>
    </xf>
    <xf numFmtId="0" fontId="6" fillId="0" borderId="0" xfId="3" applyFont="1" applyAlignment="1">
      <alignment horizontal="left" vertical="center" wrapText="1" indent="1"/>
    </xf>
    <xf numFmtId="0" fontId="4" fillId="0" borderId="0" xfId="3" applyFont="1" applyAlignment="1">
      <alignment horizontal="left" vertical="center" wrapText="1" indent="1"/>
    </xf>
    <xf numFmtId="0" fontId="4" fillId="0" borderId="0" xfId="3" applyFont="1" applyAlignment="1">
      <alignment horizontal="left" vertical="center" indent="1"/>
    </xf>
    <xf numFmtId="0" fontId="3" fillId="5" borderId="2" xfId="3" applyFill="1" applyBorder="1" applyAlignment="1">
      <alignment horizontal="left" vertical="center" wrapText="1" indent="1"/>
    </xf>
    <xf numFmtId="0" fontId="5" fillId="5" borderId="2" xfId="0" applyFont="1" applyFill="1" applyBorder="1" applyAlignment="1">
      <alignment horizontal="left" vertical="center" indent="1"/>
    </xf>
    <xf numFmtId="9" fontId="3" fillId="5" borderId="2" xfId="0" applyNumberFormat="1" applyFont="1" applyFill="1" applyBorder="1" applyAlignment="1">
      <alignment horizontal="left" vertical="center" indent="2"/>
    </xf>
    <xf numFmtId="0" fontId="3" fillId="5" borderId="2" xfId="0" applyFont="1" applyFill="1" applyBorder="1" applyAlignment="1">
      <alignment horizontal="left" vertical="center" indent="2"/>
    </xf>
    <xf numFmtId="1" fontId="3" fillId="5" borderId="2" xfId="0" applyNumberFormat="1" applyFont="1" applyFill="1" applyBorder="1" applyAlignment="1">
      <alignment horizontal="left" vertical="center" wrapText="1" indent="1"/>
    </xf>
    <xf numFmtId="0" fontId="3" fillId="0" borderId="3" xfId="0" applyFont="1" applyBorder="1" applyAlignment="1">
      <alignment horizontal="left" vertical="center" wrapText="1" indent="1"/>
    </xf>
    <xf numFmtId="0" fontId="3" fillId="0" borderId="0" xfId="0" applyFont="1" applyAlignment="1">
      <alignment horizontal="left" vertical="center" wrapText="1" indent="1"/>
    </xf>
    <xf numFmtId="0" fontId="3" fillId="0" borderId="0" xfId="0" applyFont="1" applyBorder="1" applyAlignment="1">
      <alignment horizontal="left" indent="1"/>
    </xf>
    <xf numFmtId="167" fontId="3" fillId="5" borderId="2" xfId="10" applyNumberFormat="1" applyFont="1" applyFill="1" applyBorder="1" applyAlignment="1" applyProtection="1">
      <alignment horizontal="left" vertical="center" indent="1"/>
    </xf>
    <xf numFmtId="0" fontId="5" fillId="2" borderId="2" xfId="3" applyFont="1" applyFill="1" applyBorder="1" applyAlignment="1">
      <alignment horizontal="left" vertical="center" wrapText="1" indent="1"/>
    </xf>
    <xf numFmtId="167" fontId="3" fillId="2" borderId="2" xfId="10" applyNumberFormat="1" applyFont="1" applyFill="1" applyBorder="1" applyAlignment="1" applyProtection="1">
      <alignment horizontal="left" vertical="center" indent="1"/>
    </xf>
  </cellXfs>
  <cellStyles count="11">
    <cellStyle name="Euro" xfId="5" xr:uid="{31C2EDB4-1D48-974C-9191-DFB30AAE6BBB}"/>
    <cellStyle name="Komma" xfId="9" builtinId="3"/>
    <cellStyle name="Prozent" xfId="8" builtinId="5"/>
    <cellStyle name="Prozent 2" xfId="6" xr:uid="{1A65C8B7-F3E0-1442-B488-2D2D3B0E0807}"/>
    <cellStyle name="Standard" xfId="0" builtinId="0"/>
    <cellStyle name="Standard 2" xfId="3" xr:uid="{5333D925-D9FA-8B4E-8ABE-6455EDF71890}"/>
    <cellStyle name="Standard 2 2" xfId="1" xr:uid="{A0F06B47-C5CC-4C41-A499-3F985E1D8227}"/>
    <cellStyle name="Standard 2 3" xfId="4" xr:uid="{39D9482C-ABB7-D942-9B63-3E8BA48433C0}"/>
    <cellStyle name="Standard 8" xfId="2" xr:uid="{62B3AC25-70E1-F842-8145-32BDE07CD5B0}"/>
    <cellStyle name="Währung" xfId="10" builtinId="4"/>
    <cellStyle name="Währung 2" xfId="7" xr:uid="{4DE8F4DB-4580-8D48-8E97-87E23812B184}"/>
  </cellStyles>
  <dxfs count="0"/>
  <tableStyles count="0" defaultTableStyle="TableStyleMedium2" defaultPivotStyle="PivotStyleLight16"/>
  <colors>
    <mruColors>
      <color rgb="FFF3F3F3"/>
      <color rgb="FFFAC86E"/>
      <color rgb="FF64B98A"/>
      <color rgb="FF69AFE1"/>
      <color rgb="FF69AFDE"/>
      <color rgb="FFFBC96E"/>
      <color rgb="FF63B98A"/>
      <color rgb="FF69B2E2"/>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7176</xdr:colOff>
      <xdr:row>0</xdr:row>
      <xdr:rowOff>5093</xdr:rowOff>
    </xdr:from>
    <xdr:to>
      <xdr:col>6</xdr:col>
      <xdr:colOff>14351</xdr:colOff>
      <xdr:row>1</xdr:row>
      <xdr:rowOff>43759</xdr:rowOff>
    </xdr:to>
    <xdr:sp macro="" textlink="">
      <xdr:nvSpPr>
        <xdr:cNvPr id="6" name="Abgerundetes Rechteck 5">
          <a:extLst>
            <a:ext uri="{FF2B5EF4-FFF2-40B4-BE49-F238E27FC236}">
              <a16:creationId xmlns:a16="http://schemas.microsoft.com/office/drawing/2014/main" id="{0E551344-3F2C-7948-8CB6-FDEF6419C782}"/>
            </a:ext>
          </a:extLst>
        </xdr:cNvPr>
        <xdr:cNvSpPr/>
      </xdr:nvSpPr>
      <xdr:spPr>
        <a:xfrm>
          <a:off x="7176" y="5093"/>
          <a:ext cx="13621575" cy="622866"/>
        </a:xfrm>
        <a:prstGeom prst="roundRect">
          <a:avLst/>
        </a:prstGeom>
        <a:solidFill>
          <a:srgbClr val="69AFE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400" b="1">
              <a:solidFill>
                <a:schemeClr val="tx1"/>
              </a:solidFill>
              <a:latin typeface="Arial" panose="020B0604020202020204" pitchFamily="34" charset="0"/>
              <a:cs typeface="Arial" panose="020B0604020202020204" pitchFamily="34" charset="0"/>
            </a:rPr>
            <a:t>Beispielrechner: Aktualisiertes Fördermodell 2026</a:t>
          </a:r>
        </a:p>
        <a:p>
          <a:pPr algn="l"/>
          <a:r>
            <a:rPr lang="de-DE" sz="1400">
              <a:solidFill>
                <a:schemeClr val="tx1"/>
              </a:solidFill>
              <a:latin typeface="Arial" panose="020B0604020202020204" pitchFamily="34" charset="0"/>
              <a:cs typeface="Arial" panose="020B0604020202020204" pitchFamily="34" charset="0"/>
            </a:rPr>
            <a:t>Bibliotheken SH</a:t>
          </a:r>
        </a:p>
      </xdr:txBody>
    </xdr:sp>
    <xdr:clientData/>
  </xdr:twoCellAnchor>
  <xdr:twoCellAnchor editAs="oneCell">
    <xdr:from>
      <xdr:col>5</xdr:col>
      <xdr:colOff>5887159</xdr:colOff>
      <xdr:row>0</xdr:row>
      <xdr:rowOff>91887</xdr:rowOff>
    </xdr:from>
    <xdr:to>
      <xdr:col>5</xdr:col>
      <xdr:colOff>7999069</xdr:colOff>
      <xdr:row>0</xdr:row>
      <xdr:rowOff>546768</xdr:rowOff>
    </xdr:to>
    <xdr:pic>
      <xdr:nvPicPr>
        <xdr:cNvPr id="2" name="Grafik 1">
          <a:extLst>
            <a:ext uri="{FF2B5EF4-FFF2-40B4-BE49-F238E27FC236}">
              <a16:creationId xmlns:a16="http://schemas.microsoft.com/office/drawing/2014/main" id="{848B1C7F-0169-A901-E5A1-E274F964AEEF}"/>
            </a:ext>
          </a:extLst>
        </xdr:cNvPr>
        <xdr:cNvPicPr>
          <a:picLocks noChangeAspect="1"/>
        </xdr:cNvPicPr>
      </xdr:nvPicPr>
      <xdr:blipFill>
        <a:blip xmlns:r="http://schemas.openxmlformats.org/officeDocument/2006/relationships" r:embed="rId1"/>
        <a:stretch>
          <a:fillRect/>
        </a:stretch>
      </xdr:blipFill>
      <xdr:spPr>
        <a:xfrm>
          <a:off x="11297215" y="91887"/>
          <a:ext cx="2111910" cy="454881"/>
        </a:xfrm>
        <a:prstGeom prst="rect">
          <a:avLst/>
        </a:prstGeom>
      </xdr:spPr>
    </xdr:pic>
    <xdr:clientData/>
  </xdr:twoCellAnchor>
  <xdr:twoCellAnchor>
    <xdr:from>
      <xdr:col>0</xdr:col>
      <xdr:colOff>7176</xdr:colOff>
      <xdr:row>9</xdr:row>
      <xdr:rowOff>38099</xdr:rowOff>
    </xdr:from>
    <xdr:to>
      <xdr:col>6</xdr:col>
      <xdr:colOff>14351</xdr:colOff>
      <xdr:row>10</xdr:row>
      <xdr:rowOff>18358</xdr:rowOff>
    </xdr:to>
    <xdr:sp macro="" textlink="">
      <xdr:nvSpPr>
        <xdr:cNvPr id="7" name="Abgerundetes Rechteck 6">
          <a:extLst>
            <a:ext uri="{FF2B5EF4-FFF2-40B4-BE49-F238E27FC236}">
              <a16:creationId xmlns:a16="http://schemas.microsoft.com/office/drawing/2014/main" id="{6EE5B164-6F55-874D-8AA3-9D238DB6E0FF}"/>
            </a:ext>
          </a:extLst>
        </xdr:cNvPr>
        <xdr:cNvSpPr/>
      </xdr:nvSpPr>
      <xdr:spPr>
        <a:xfrm>
          <a:off x="7176" y="3306788"/>
          <a:ext cx="13623241" cy="334193"/>
        </a:xfrm>
        <a:prstGeom prst="roundRect">
          <a:avLst/>
        </a:prstGeom>
        <a:solidFill>
          <a:srgbClr val="64B98A"/>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100" b="1">
              <a:solidFill>
                <a:schemeClr val="tx1"/>
              </a:solidFill>
              <a:latin typeface="Arial" panose="020B0604020202020204" pitchFamily="34" charset="0"/>
              <a:cs typeface="Arial" panose="020B0604020202020204" pitchFamily="34" charset="0"/>
            </a:rPr>
            <a:t>Dateneingabe für Ermittlung Fördersumme</a:t>
          </a:r>
        </a:p>
      </xdr:txBody>
    </xdr:sp>
    <xdr:clientData/>
  </xdr:twoCellAnchor>
  <xdr:twoCellAnchor>
    <xdr:from>
      <xdr:col>0</xdr:col>
      <xdr:colOff>7176</xdr:colOff>
      <xdr:row>22</xdr:row>
      <xdr:rowOff>7910</xdr:rowOff>
    </xdr:from>
    <xdr:to>
      <xdr:col>6</xdr:col>
      <xdr:colOff>14351</xdr:colOff>
      <xdr:row>22</xdr:row>
      <xdr:rowOff>342103</xdr:rowOff>
    </xdr:to>
    <xdr:sp macro="" textlink="">
      <xdr:nvSpPr>
        <xdr:cNvPr id="8" name="Abgerundetes Rechteck 7">
          <a:extLst>
            <a:ext uri="{FF2B5EF4-FFF2-40B4-BE49-F238E27FC236}">
              <a16:creationId xmlns:a16="http://schemas.microsoft.com/office/drawing/2014/main" id="{322A2D5A-343E-554F-861D-45718D4ED962}"/>
            </a:ext>
          </a:extLst>
        </xdr:cNvPr>
        <xdr:cNvSpPr/>
      </xdr:nvSpPr>
      <xdr:spPr>
        <a:xfrm>
          <a:off x="7176" y="14560861"/>
          <a:ext cx="13623241" cy="334193"/>
        </a:xfrm>
        <a:prstGeom prst="roundRect">
          <a:avLst/>
        </a:prstGeom>
        <a:solidFill>
          <a:srgbClr val="FAC86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100" b="1">
              <a:solidFill>
                <a:schemeClr val="tx1"/>
              </a:solidFill>
              <a:latin typeface="Arial" panose="020B0604020202020204" pitchFamily="34" charset="0"/>
              <a:cs typeface="Arial" panose="020B0604020202020204" pitchFamily="34" charset="0"/>
            </a:rPr>
            <a:t>Ermittelte Förderung (neues Fördermodell, fließt</a:t>
          </a:r>
          <a:r>
            <a:rPr lang="de-DE" sz="1100" b="1" baseline="0">
              <a:solidFill>
                <a:schemeClr val="tx1"/>
              </a:solidFill>
              <a:latin typeface="Arial" panose="020B0604020202020204" pitchFamily="34" charset="0"/>
              <a:cs typeface="Arial" panose="020B0604020202020204" pitchFamily="34" charset="0"/>
            </a:rPr>
            <a:t> 2026 zu 20% ein)</a:t>
          </a:r>
          <a:endParaRPr lang="de-DE" sz="1100" b="1">
            <a:solidFill>
              <a:schemeClr val="tx1"/>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AA1F8-AB9F-774A-A3A9-9AB000E4F43E}">
  <dimension ref="A1:F30"/>
  <sheetViews>
    <sheetView showGridLines="0" tabSelected="1" topLeftCell="A13" zoomScaleNormal="100" workbookViewId="0">
      <selection activeCell="E14" sqref="E14"/>
    </sheetView>
  </sheetViews>
  <sheetFormatPr baseColWidth="10" defaultRowHeight="14" x14ac:dyDescent="0.15"/>
  <cols>
    <col min="1" max="1" width="24.33203125" style="10" customWidth="1"/>
    <col min="2" max="2" width="26" style="10" customWidth="1"/>
    <col min="3" max="3" width="17.33203125" style="10" customWidth="1"/>
    <col min="4" max="4" width="16" style="10" customWidth="1"/>
    <col min="5" max="5" width="17.33203125" style="10" customWidth="1"/>
    <col min="6" max="6" width="109.6640625" style="10" customWidth="1"/>
    <col min="7" max="16384" width="10.83203125" style="10"/>
  </cols>
  <sheetData>
    <row r="1" spans="1:6" ht="46" customHeight="1" x14ac:dyDescent="0.15">
      <c r="A1" s="32"/>
      <c r="B1" s="33"/>
      <c r="C1" s="33"/>
      <c r="D1" s="33"/>
      <c r="E1" s="33"/>
      <c r="F1" s="33"/>
    </row>
    <row r="2" spans="1:6" ht="28" customHeight="1" x14ac:dyDescent="0.15">
      <c r="A2" s="11"/>
      <c r="B2" s="11"/>
      <c r="C2" s="11"/>
      <c r="D2" s="11"/>
      <c r="E2" s="11"/>
    </row>
    <row r="3" spans="1:6" ht="111" customHeight="1" x14ac:dyDescent="0.15">
      <c r="A3" s="31" t="s">
        <v>45</v>
      </c>
      <c r="B3" s="31"/>
      <c r="C3" s="31"/>
      <c r="D3" s="31"/>
      <c r="E3" s="31"/>
      <c r="F3" s="31"/>
    </row>
    <row r="4" spans="1:6" ht="32" customHeight="1" x14ac:dyDescent="0.15">
      <c r="A4" s="12"/>
      <c r="B4" s="12"/>
    </row>
    <row r="5" spans="1:6" ht="15" x14ac:dyDescent="0.15">
      <c r="A5" s="13" t="s">
        <v>3</v>
      </c>
      <c r="B5" s="7"/>
      <c r="C5" s="14"/>
      <c r="D5" s="14"/>
      <c r="E5" s="14"/>
    </row>
    <row r="6" spans="1:6" x14ac:dyDescent="0.15">
      <c r="A6" s="12"/>
      <c r="B6" s="15"/>
    </row>
    <row r="7" spans="1:6" ht="15" x14ac:dyDescent="0.15">
      <c r="A7" s="13" t="s">
        <v>23</v>
      </c>
      <c r="B7" s="7"/>
      <c r="C7" s="14"/>
      <c r="D7" s="14"/>
      <c r="E7" s="14"/>
    </row>
    <row r="8" spans="1:6" x14ac:dyDescent="0.15">
      <c r="B8" s="16"/>
      <c r="C8" s="16"/>
    </row>
    <row r="10" spans="1:6" s="18" customFormat="1" ht="28" customHeight="1" x14ac:dyDescent="0.2">
      <c r="A10" s="30"/>
      <c r="B10" s="30"/>
      <c r="C10" s="30"/>
      <c r="D10" s="30"/>
      <c r="E10" s="30"/>
      <c r="F10" s="30"/>
    </row>
    <row r="12" spans="1:6" ht="40" customHeight="1" x14ac:dyDescent="0.15">
      <c r="A12" s="19" t="s">
        <v>4</v>
      </c>
      <c r="B12" s="19" t="s">
        <v>44</v>
      </c>
      <c r="C12" s="19" t="s">
        <v>43</v>
      </c>
      <c r="D12" s="19" t="s">
        <v>12</v>
      </c>
      <c r="E12" s="19" t="s">
        <v>11</v>
      </c>
      <c r="F12" s="19" t="s">
        <v>7</v>
      </c>
    </row>
    <row r="13" spans="1:6" ht="56" customHeight="1" x14ac:dyDescent="0.15">
      <c r="A13" s="35" t="s">
        <v>0</v>
      </c>
      <c r="B13" s="36">
        <v>0.35</v>
      </c>
      <c r="C13" s="36">
        <v>0.3</v>
      </c>
      <c r="D13" s="20" t="s">
        <v>15</v>
      </c>
      <c r="E13" s="8"/>
      <c r="F13" s="38" t="s">
        <v>14</v>
      </c>
    </row>
    <row r="14" spans="1:6" ht="56" customHeight="1" x14ac:dyDescent="0.15">
      <c r="A14" s="35"/>
      <c r="B14" s="37"/>
      <c r="C14" s="37"/>
      <c r="D14" s="20" t="s">
        <v>16</v>
      </c>
      <c r="E14" s="8"/>
      <c r="F14" s="38"/>
    </row>
    <row r="15" spans="1:6" ht="56" customHeight="1" x14ac:dyDescent="0.15">
      <c r="A15" s="35"/>
      <c r="B15" s="37"/>
      <c r="C15" s="37"/>
      <c r="D15" s="20" t="s">
        <v>34</v>
      </c>
      <c r="E15" s="8"/>
      <c r="F15" s="38"/>
    </row>
    <row r="16" spans="1:6" ht="49" customHeight="1" x14ac:dyDescent="0.15">
      <c r="A16" s="35"/>
      <c r="B16" s="37"/>
      <c r="C16" s="37"/>
      <c r="D16" s="20" t="s">
        <v>17</v>
      </c>
      <c r="E16" s="21">
        <f>Hilfsberechnung!E60</f>
        <v>0</v>
      </c>
      <c r="F16" s="38"/>
    </row>
    <row r="17" spans="1:6" ht="203" customHeight="1" x14ac:dyDescent="0.15">
      <c r="A17" s="22" t="s">
        <v>5</v>
      </c>
      <c r="B17" s="23">
        <v>0.3</v>
      </c>
      <c r="C17" s="23">
        <v>0.5</v>
      </c>
      <c r="D17" s="20" t="s">
        <v>6</v>
      </c>
      <c r="E17" s="8"/>
      <c r="F17" s="20" t="s">
        <v>18</v>
      </c>
    </row>
    <row r="18" spans="1:6" ht="164" customHeight="1" x14ac:dyDescent="0.15">
      <c r="A18" s="22" t="s">
        <v>1</v>
      </c>
      <c r="B18" s="23">
        <v>0.05</v>
      </c>
      <c r="C18" s="23">
        <v>0.05</v>
      </c>
      <c r="D18" s="20" t="s">
        <v>1</v>
      </c>
      <c r="E18" s="8"/>
      <c r="F18" s="20" t="s">
        <v>22</v>
      </c>
    </row>
    <row r="19" spans="1:6" ht="205" customHeight="1" x14ac:dyDescent="0.15">
      <c r="A19" s="22" t="s">
        <v>19</v>
      </c>
      <c r="B19" s="23">
        <v>0.1</v>
      </c>
      <c r="C19" s="23">
        <v>0.1</v>
      </c>
      <c r="D19" s="20" t="s">
        <v>13</v>
      </c>
      <c r="E19" s="8"/>
      <c r="F19" s="20" t="s">
        <v>21</v>
      </c>
    </row>
    <row r="20" spans="1:6" ht="107" customHeight="1" x14ac:dyDescent="0.15">
      <c r="A20" s="22" t="s">
        <v>2</v>
      </c>
      <c r="B20" s="23">
        <v>0.2</v>
      </c>
      <c r="C20" s="23">
        <v>0.05</v>
      </c>
      <c r="D20" s="24" t="s">
        <v>2</v>
      </c>
      <c r="E20" s="8"/>
      <c r="F20" s="20" t="s">
        <v>20</v>
      </c>
    </row>
    <row r="23" spans="1:6" s="18" customFormat="1" ht="28" customHeight="1" x14ac:dyDescent="0.2">
      <c r="A23" s="30"/>
      <c r="B23" s="30"/>
      <c r="C23" s="30"/>
      <c r="D23" s="30"/>
      <c r="E23" s="30"/>
      <c r="F23" s="30"/>
    </row>
    <row r="24" spans="1:6" s="18" customFormat="1" ht="18" customHeight="1" x14ac:dyDescent="0.2">
      <c r="A24" s="17"/>
      <c r="B24" s="17"/>
      <c r="C24" s="17"/>
      <c r="D24" s="17"/>
      <c r="E24" s="17"/>
      <c r="F24" s="17"/>
    </row>
    <row r="25" spans="1:6" ht="16" customHeight="1" x14ac:dyDescent="0.15">
      <c r="A25" s="29" t="s">
        <v>10</v>
      </c>
      <c r="B25" s="29"/>
      <c r="C25" s="9">
        <f>Hilfsberechnung!E8+Hilfsberechnung!E19+Hilfsberechnung!E30</f>
        <v>0</v>
      </c>
      <c r="D25" s="27" t="s">
        <v>47</v>
      </c>
      <c r="E25" s="28"/>
      <c r="F25" s="28"/>
    </row>
    <row r="26" spans="1:6" s="18" customFormat="1" ht="20" customHeight="1" x14ac:dyDescent="0.2">
      <c r="A26" s="17"/>
      <c r="B26" s="17"/>
      <c r="C26" s="17"/>
      <c r="D26" s="17"/>
      <c r="E26" s="17"/>
    </row>
    <row r="27" spans="1:6" ht="37" customHeight="1" x14ac:dyDescent="0.15">
      <c r="A27" s="34" t="s">
        <v>42</v>
      </c>
      <c r="B27" s="34"/>
      <c r="C27" s="42">
        <f>C25*Parameter!G1</f>
        <v>0</v>
      </c>
      <c r="D27" s="39" t="s">
        <v>48</v>
      </c>
      <c r="E27" s="40"/>
      <c r="F27" s="40"/>
    </row>
    <row r="28" spans="1:6" ht="22" customHeight="1" x14ac:dyDescent="0.15">
      <c r="A28" s="34" t="s">
        <v>8</v>
      </c>
      <c r="B28" s="34"/>
      <c r="C28" s="42">
        <f>Hilfsberechnung!E42+Hilfsberechnung!E54</f>
        <v>0</v>
      </c>
      <c r="D28" s="25"/>
      <c r="E28" s="26"/>
    </row>
    <row r="29" spans="1:6" ht="22" customHeight="1" x14ac:dyDescent="0.15">
      <c r="A29" s="34" t="s">
        <v>46</v>
      </c>
      <c r="B29" s="34"/>
      <c r="C29" s="42">
        <f>Hilfsberechnung!E57</f>
        <v>0</v>
      </c>
      <c r="D29" s="41"/>
      <c r="E29" s="26"/>
    </row>
    <row r="30" spans="1:6" ht="22" customHeight="1" x14ac:dyDescent="0.15">
      <c r="A30" s="43" t="s">
        <v>9</v>
      </c>
      <c r="B30" s="43"/>
      <c r="C30" s="44">
        <f>ROUND(C27,0)+ROUND(C28,0)+ROUND(C29,0)</f>
        <v>0</v>
      </c>
    </row>
  </sheetData>
  <sheetProtection algorithmName="SHA-512" hashValue="X+aoIDbr/9qmy97PgqPWBvTjyU0fxtqp6BNb78p2k0qu8rPWN2rhNU0QnzYz67+/+l94Ry2F10x6VQurIMqzWg==" saltValue="joOuCj/2ptuox4YYXGe07A==" spinCount="100000" sheet="1" objects="1" scenarios="1" selectLockedCells="1"/>
  <mergeCells count="15">
    <mergeCell ref="A1:F1"/>
    <mergeCell ref="A27:B27"/>
    <mergeCell ref="A28:B28"/>
    <mergeCell ref="A13:A16"/>
    <mergeCell ref="B13:B16"/>
    <mergeCell ref="A10:F10"/>
    <mergeCell ref="F13:F16"/>
    <mergeCell ref="C13:C16"/>
    <mergeCell ref="D27:F27"/>
    <mergeCell ref="D25:F25"/>
    <mergeCell ref="A25:B25"/>
    <mergeCell ref="A30:B30"/>
    <mergeCell ref="A23:F23"/>
    <mergeCell ref="A3:F3"/>
    <mergeCell ref="A29:B29"/>
  </mergeCells>
  <dataValidations count="2">
    <dataValidation type="list" allowBlank="1" showInputMessage="1" showErrorMessage="1" sqref="B5" xr:uid="{2FA19842-4BF1-844C-9018-E147CCB18203}">
      <formula1>"Hauptvertrag, Hauptvertrag kreisfreie Stadt, Vorvertrag"</formula1>
    </dataValidation>
    <dataValidation type="list" allowBlank="1" showInputMessage="1" showErrorMessage="1" sqref="B7" xr:uid="{96BDF2AB-C4E4-B242-B4E1-126135846E02}">
      <formula1>"Ja, Nein, Light"</formula1>
    </dataValidation>
  </dataValidations>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7AF55-B392-1547-AC7E-308883B47D2E}">
  <dimension ref="A1:G31"/>
  <sheetViews>
    <sheetView topLeftCell="B7" workbookViewId="0">
      <selection activeCell="D37" sqref="D37"/>
    </sheetView>
  </sheetViews>
  <sheetFormatPr baseColWidth="10" defaultRowHeight="15" x14ac:dyDescent="0.2"/>
  <cols>
    <col min="1" max="1" width="18.6640625" customWidth="1"/>
    <col min="2" max="2" width="30" customWidth="1"/>
    <col min="3" max="3" width="16.1640625" customWidth="1"/>
    <col min="6" max="6" width="46.5" customWidth="1"/>
    <col min="7" max="7" width="17.83203125" customWidth="1"/>
  </cols>
  <sheetData>
    <row r="1" spans="1:7" ht="48" x14ac:dyDescent="0.2">
      <c r="A1" s="1" t="s">
        <v>28</v>
      </c>
      <c r="B1" s="2" t="s">
        <v>25</v>
      </c>
      <c r="C1" s="1" t="s">
        <v>26</v>
      </c>
      <c r="F1" s="1" t="s">
        <v>29</v>
      </c>
      <c r="G1" s="4">
        <v>66382.600000000006</v>
      </c>
    </row>
    <row r="2" spans="1:7" x14ac:dyDescent="0.2">
      <c r="A2" t="s">
        <v>0</v>
      </c>
      <c r="B2">
        <v>6250</v>
      </c>
      <c r="C2" s="3">
        <v>0.35</v>
      </c>
    </row>
    <row r="3" spans="1:7" x14ac:dyDescent="0.2">
      <c r="A3" t="s">
        <v>5</v>
      </c>
      <c r="B3">
        <v>32400</v>
      </c>
      <c r="C3" s="3">
        <v>0.3</v>
      </c>
    </row>
    <row r="4" spans="1:7" x14ac:dyDescent="0.2">
      <c r="A4" t="s">
        <v>1</v>
      </c>
      <c r="B4">
        <v>50</v>
      </c>
      <c r="C4" s="3">
        <v>0.05</v>
      </c>
    </row>
    <row r="5" spans="1:7" x14ac:dyDescent="0.2">
      <c r="A5" t="s">
        <v>27</v>
      </c>
      <c r="B5">
        <v>420</v>
      </c>
      <c r="C5" s="3">
        <v>0.1</v>
      </c>
    </row>
    <row r="6" spans="1:7" x14ac:dyDescent="0.2">
      <c r="A6" t="s">
        <v>2</v>
      </c>
      <c r="B6">
        <v>13900</v>
      </c>
      <c r="C6" s="3">
        <v>0.2</v>
      </c>
    </row>
    <row r="8" spans="1:7" ht="48" x14ac:dyDescent="0.2">
      <c r="A8" s="1" t="s">
        <v>30</v>
      </c>
      <c r="B8" s="2" t="s">
        <v>25</v>
      </c>
      <c r="C8" s="1" t="s">
        <v>26</v>
      </c>
    </row>
    <row r="9" spans="1:7" x14ac:dyDescent="0.2">
      <c r="A9" t="s">
        <v>0</v>
      </c>
      <c r="B9">
        <v>16800</v>
      </c>
      <c r="C9" s="3">
        <v>0.35</v>
      </c>
    </row>
    <row r="10" spans="1:7" x14ac:dyDescent="0.2">
      <c r="A10" t="s">
        <v>5</v>
      </c>
      <c r="B10">
        <v>87500</v>
      </c>
      <c r="C10" s="3">
        <v>0.3</v>
      </c>
    </row>
    <row r="11" spans="1:7" x14ac:dyDescent="0.2">
      <c r="A11" t="s">
        <v>1</v>
      </c>
      <c r="B11">
        <v>130</v>
      </c>
      <c r="C11" s="3">
        <v>0.05</v>
      </c>
    </row>
    <row r="12" spans="1:7" x14ac:dyDescent="0.2">
      <c r="A12" t="s">
        <v>27</v>
      </c>
      <c r="B12">
        <v>1100</v>
      </c>
      <c r="C12" s="3">
        <v>0.1</v>
      </c>
    </row>
    <row r="13" spans="1:7" x14ac:dyDescent="0.2">
      <c r="A13" t="s">
        <v>2</v>
      </c>
      <c r="B13">
        <v>37500</v>
      </c>
      <c r="C13" s="3">
        <v>0.2</v>
      </c>
    </row>
    <row r="15" spans="1:7" ht="48" x14ac:dyDescent="0.2">
      <c r="A15" s="1" t="s">
        <v>52</v>
      </c>
      <c r="B15" s="2" t="s">
        <v>25</v>
      </c>
      <c r="C15" s="1" t="s">
        <v>26</v>
      </c>
    </row>
    <row r="16" spans="1:7" x14ac:dyDescent="0.2">
      <c r="A16" t="s">
        <v>0</v>
      </c>
      <c r="B16">
        <v>8730</v>
      </c>
      <c r="C16" s="3">
        <v>0.35</v>
      </c>
    </row>
    <row r="17" spans="1:7" x14ac:dyDescent="0.2">
      <c r="A17" t="s">
        <v>5</v>
      </c>
      <c r="B17">
        <v>45270</v>
      </c>
      <c r="C17" s="3">
        <v>0.3</v>
      </c>
    </row>
    <row r="18" spans="1:7" x14ac:dyDescent="0.2">
      <c r="A18" t="s">
        <v>1</v>
      </c>
      <c r="B18">
        <v>70</v>
      </c>
      <c r="C18" s="3">
        <v>0.05</v>
      </c>
    </row>
    <row r="19" spans="1:7" x14ac:dyDescent="0.2">
      <c r="A19" t="s">
        <v>27</v>
      </c>
      <c r="B19">
        <v>590</v>
      </c>
      <c r="C19" s="3">
        <v>0.1</v>
      </c>
    </row>
    <row r="20" spans="1:7" x14ac:dyDescent="0.2">
      <c r="A20" t="s">
        <v>2</v>
      </c>
      <c r="B20">
        <v>19420</v>
      </c>
      <c r="C20" s="3">
        <v>0.2</v>
      </c>
    </row>
    <row r="23" spans="1:7" ht="48" x14ac:dyDescent="0.2">
      <c r="A23" s="1" t="s">
        <v>24</v>
      </c>
      <c r="B23" s="2" t="s">
        <v>31</v>
      </c>
      <c r="C23" s="1" t="s">
        <v>32</v>
      </c>
      <c r="F23" s="1" t="s">
        <v>50</v>
      </c>
      <c r="G23" s="4">
        <v>3439897.9916050052</v>
      </c>
    </row>
    <row r="24" spans="1:7" x14ac:dyDescent="0.2">
      <c r="A24" t="s">
        <v>0</v>
      </c>
      <c r="B24">
        <v>62.5</v>
      </c>
      <c r="C24" s="3">
        <v>0.3</v>
      </c>
      <c r="F24" s="1" t="s">
        <v>33</v>
      </c>
      <c r="G24" s="5">
        <v>26882.649932469045</v>
      </c>
    </row>
    <row r="25" spans="1:7" x14ac:dyDescent="0.2">
      <c r="A25" t="s">
        <v>5</v>
      </c>
      <c r="B25">
        <v>324</v>
      </c>
      <c r="C25" s="3">
        <v>0.5</v>
      </c>
      <c r="F25" s="1"/>
    </row>
    <row r="26" spans="1:7" x14ac:dyDescent="0.2">
      <c r="A26" t="s">
        <v>1</v>
      </c>
      <c r="B26">
        <v>0.5</v>
      </c>
      <c r="C26" s="3">
        <v>0.05</v>
      </c>
    </row>
    <row r="27" spans="1:7" x14ac:dyDescent="0.2">
      <c r="A27" t="s">
        <v>27</v>
      </c>
      <c r="B27">
        <v>4.2</v>
      </c>
      <c r="C27" s="3">
        <v>0.1</v>
      </c>
      <c r="F27" s="1" t="s">
        <v>51</v>
      </c>
      <c r="G27" s="5">
        <v>843575.63390000025</v>
      </c>
    </row>
    <row r="28" spans="1:7" x14ac:dyDescent="0.2">
      <c r="A28" t="s">
        <v>2</v>
      </c>
      <c r="B28">
        <v>139</v>
      </c>
      <c r="C28" s="3">
        <v>0.05</v>
      </c>
      <c r="F28" s="1" t="s">
        <v>33</v>
      </c>
      <c r="G28" s="5">
        <v>6211.4969754172134</v>
      </c>
    </row>
    <row r="30" spans="1:7" x14ac:dyDescent="0.2">
      <c r="F30" s="1" t="s">
        <v>46</v>
      </c>
      <c r="G30">
        <v>1000</v>
      </c>
    </row>
    <row r="31" spans="1:7" x14ac:dyDescent="0.2">
      <c r="F31" s="1" t="s">
        <v>49</v>
      </c>
      <c r="G31">
        <v>500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0424-33DD-BB41-AF4C-12E791D9D851}">
  <dimension ref="A1:E60"/>
  <sheetViews>
    <sheetView topLeftCell="A30" workbookViewId="0">
      <selection activeCell="D62" sqref="D62"/>
    </sheetView>
  </sheetViews>
  <sheetFormatPr baseColWidth="10" defaultRowHeight="15" x14ac:dyDescent="0.2"/>
  <cols>
    <col min="1" max="1" width="22.33203125" customWidth="1"/>
    <col min="2" max="2" width="15.83203125" customWidth="1"/>
    <col min="4" max="4" width="19.33203125" customWidth="1"/>
    <col min="5" max="5" width="17.1640625" customWidth="1"/>
  </cols>
  <sheetData>
    <row r="1" spans="1:5" x14ac:dyDescent="0.2">
      <c r="A1" s="1" t="s">
        <v>35</v>
      </c>
      <c r="E1" t="s">
        <v>40</v>
      </c>
    </row>
    <row r="2" spans="1:5" x14ac:dyDescent="0.2">
      <c r="A2" t="s">
        <v>0</v>
      </c>
      <c r="B2">
        <f>Beispielrechner!E16/Parameter!B2*Parameter!C2</f>
        <v>0</v>
      </c>
    </row>
    <row r="3" spans="1:5" x14ac:dyDescent="0.2">
      <c r="A3" t="s">
        <v>5</v>
      </c>
      <c r="B3">
        <f>Beispielrechner!E17/Parameter!B3*Parameter!C3</f>
        <v>0</v>
      </c>
    </row>
    <row r="4" spans="1:5" x14ac:dyDescent="0.2">
      <c r="A4" t="s">
        <v>1</v>
      </c>
      <c r="B4">
        <f>Beispielrechner!E18/Parameter!B4*Parameter!C4</f>
        <v>0</v>
      </c>
    </row>
    <row r="5" spans="1:5" x14ac:dyDescent="0.2">
      <c r="A5" t="s">
        <v>27</v>
      </c>
      <c r="B5">
        <f>Beispielrechner!E19/Parameter!B5*Parameter!C5</f>
        <v>0</v>
      </c>
    </row>
    <row r="6" spans="1:5" x14ac:dyDescent="0.2">
      <c r="A6" t="s">
        <v>2</v>
      </c>
      <c r="B6">
        <f>Beispielrechner!E20/Parameter!B6*Parameter!C6</f>
        <v>0</v>
      </c>
    </row>
    <row r="8" spans="1:5" x14ac:dyDescent="0.2">
      <c r="A8" t="s">
        <v>36</v>
      </c>
      <c r="B8">
        <f>ROUND(SUM(B2:B6),2)</f>
        <v>0</v>
      </c>
      <c r="E8">
        <f>IF(Beispielrechner!B5="Hauptvertrag",B8,0)</f>
        <v>0</v>
      </c>
    </row>
    <row r="12" spans="1:5" x14ac:dyDescent="0.2">
      <c r="A12" s="1" t="s">
        <v>37</v>
      </c>
    </row>
    <row r="13" spans="1:5" x14ac:dyDescent="0.2">
      <c r="A13" t="s">
        <v>0</v>
      </c>
      <c r="B13">
        <f>Beispielrechner!E16/Parameter!B9*Parameter!C9</f>
        <v>0</v>
      </c>
    </row>
    <row r="14" spans="1:5" x14ac:dyDescent="0.2">
      <c r="A14" t="s">
        <v>5</v>
      </c>
      <c r="B14">
        <f>Beispielrechner!E17/Parameter!B10*Parameter!C10</f>
        <v>0</v>
      </c>
    </row>
    <row r="15" spans="1:5" x14ac:dyDescent="0.2">
      <c r="A15" t="s">
        <v>1</v>
      </c>
      <c r="B15">
        <f>Beispielrechner!E18/Parameter!B11*Parameter!C11</f>
        <v>0</v>
      </c>
    </row>
    <row r="16" spans="1:5" x14ac:dyDescent="0.2">
      <c r="A16" t="s">
        <v>27</v>
      </c>
      <c r="B16">
        <f>Beispielrechner!E19/Parameter!B12*Parameter!C12</f>
        <v>0</v>
      </c>
    </row>
    <row r="17" spans="1:5" x14ac:dyDescent="0.2">
      <c r="A17" t="s">
        <v>2</v>
      </c>
      <c r="B17">
        <f>Beispielrechner!E20/Parameter!B13*Parameter!C13</f>
        <v>0</v>
      </c>
    </row>
    <row r="19" spans="1:5" x14ac:dyDescent="0.2">
      <c r="A19" t="s">
        <v>36</v>
      </c>
      <c r="B19">
        <f>ROUND(SUM(B13:B17),2)</f>
        <v>0</v>
      </c>
      <c r="E19">
        <f>IF(Beispielrechner!B5="Vorvertrag",B19,0)</f>
        <v>0</v>
      </c>
    </row>
    <row r="23" spans="1:5" x14ac:dyDescent="0.2">
      <c r="A23" s="1" t="s">
        <v>53</v>
      </c>
    </row>
    <row r="24" spans="1:5" x14ac:dyDescent="0.2">
      <c r="A24" t="s">
        <v>0</v>
      </c>
      <c r="B24">
        <f>Beispielrechner!E16/Parameter!B16*Parameter!C16</f>
        <v>0</v>
      </c>
    </row>
    <row r="25" spans="1:5" x14ac:dyDescent="0.2">
      <c r="A25" t="s">
        <v>5</v>
      </c>
      <c r="B25">
        <f>Beispielrechner!E17/Parameter!B17*Parameter!C17</f>
        <v>0</v>
      </c>
    </row>
    <row r="26" spans="1:5" x14ac:dyDescent="0.2">
      <c r="A26" t="s">
        <v>1</v>
      </c>
      <c r="B26">
        <f>Beispielrechner!E18/Parameter!B18*Parameter!C18</f>
        <v>0</v>
      </c>
    </row>
    <row r="27" spans="1:5" x14ac:dyDescent="0.2">
      <c r="A27" t="s">
        <v>27</v>
      </c>
      <c r="B27">
        <f>Beispielrechner!E19/Parameter!B19*Parameter!C19</f>
        <v>0</v>
      </c>
    </row>
    <row r="28" spans="1:5" x14ac:dyDescent="0.2">
      <c r="A28" t="s">
        <v>2</v>
      </c>
      <c r="B28">
        <f>Beispielrechner!E20/Parameter!B20*Parameter!C20</f>
        <v>0</v>
      </c>
    </row>
    <row r="30" spans="1:5" x14ac:dyDescent="0.2">
      <c r="A30" t="s">
        <v>36</v>
      </c>
      <c r="B30">
        <f>ROUND(SUM(B24:B28),2)</f>
        <v>0</v>
      </c>
      <c r="E30">
        <f>IF(Beispielrechner!B5="Hauptvertrag kreisfreie Stadt",B30,0)</f>
        <v>0</v>
      </c>
    </row>
    <row r="33" spans="1:5" x14ac:dyDescent="0.2">
      <c r="A33" s="1" t="s">
        <v>54</v>
      </c>
    </row>
    <row r="34" spans="1:5" x14ac:dyDescent="0.2">
      <c r="A34" t="s">
        <v>0</v>
      </c>
      <c r="B34">
        <f>Beispielrechner!E16/Parameter!B24*Parameter!C24</f>
        <v>0</v>
      </c>
    </row>
    <row r="35" spans="1:5" x14ac:dyDescent="0.2">
      <c r="A35" t="s">
        <v>5</v>
      </c>
      <c r="B35">
        <f>Beispielrechner!E17/Parameter!B25*Parameter!C25</f>
        <v>0</v>
      </c>
    </row>
    <row r="36" spans="1:5" x14ac:dyDescent="0.2">
      <c r="A36" t="s">
        <v>1</v>
      </c>
      <c r="B36">
        <f>Beispielrechner!E18/Parameter!B26*Parameter!C26</f>
        <v>0</v>
      </c>
    </row>
    <row r="37" spans="1:5" x14ac:dyDescent="0.2">
      <c r="A37" t="s">
        <v>27</v>
      </c>
      <c r="B37">
        <f>Beispielrechner!E19/Parameter!B27*Parameter!C27</f>
        <v>0</v>
      </c>
    </row>
    <row r="38" spans="1:5" x14ac:dyDescent="0.2">
      <c r="A38" t="s">
        <v>2</v>
      </c>
      <c r="B38">
        <f>Beispielrechner!E20/Parameter!B28*Parameter!C28</f>
        <v>0</v>
      </c>
    </row>
    <row r="40" spans="1:5" x14ac:dyDescent="0.2">
      <c r="A40" t="s">
        <v>38</v>
      </c>
      <c r="B40">
        <f>ROUND(SUM(B34:B38),2)</f>
        <v>0</v>
      </c>
    </row>
    <row r="42" spans="1:5" x14ac:dyDescent="0.2">
      <c r="A42" t="s">
        <v>39</v>
      </c>
      <c r="B42" s="6">
        <f>B40/Parameter!G24*Parameter!G23</f>
        <v>0</v>
      </c>
      <c r="D42" s="6">
        <f>IF(ISBLANK(Beispielrechner!B7),0,B42)</f>
        <v>0</v>
      </c>
      <c r="E42">
        <f>IF(Beispielrechner!B5="Hauptvertrag",D42,0)+IF(Beispielrechner!B5="Vorvertrag",D42,0)</f>
        <v>0</v>
      </c>
    </row>
    <row r="45" spans="1:5" x14ac:dyDescent="0.2">
      <c r="A45" s="1" t="s">
        <v>55</v>
      </c>
    </row>
    <row r="46" spans="1:5" x14ac:dyDescent="0.2">
      <c r="A46" t="s">
        <v>0</v>
      </c>
      <c r="B46">
        <f>Beispielrechner!E16/Parameter!B24*Parameter!C24</f>
        <v>0</v>
      </c>
    </row>
    <row r="47" spans="1:5" x14ac:dyDescent="0.2">
      <c r="A47" t="s">
        <v>5</v>
      </c>
      <c r="B47">
        <f>Beispielrechner!E17/Parameter!B25*Parameter!C25</f>
        <v>0</v>
      </c>
    </row>
    <row r="48" spans="1:5" x14ac:dyDescent="0.2">
      <c r="A48" t="s">
        <v>1</v>
      </c>
      <c r="B48">
        <f>Beispielrechner!E18/Parameter!B26*Parameter!C26</f>
        <v>0</v>
      </c>
    </row>
    <row r="49" spans="1:5" x14ac:dyDescent="0.2">
      <c r="A49" t="s">
        <v>27</v>
      </c>
      <c r="B49">
        <f>Beispielrechner!E19/Parameter!B27*Parameter!C27</f>
        <v>0</v>
      </c>
    </row>
    <row r="50" spans="1:5" x14ac:dyDescent="0.2">
      <c r="A50" t="s">
        <v>2</v>
      </c>
      <c r="B50">
        <f>Beispielrechner!E20/Parameter!B28*Parameter!C28</f>
        <v>0</v>
      </c>
    </row>
    <row r="52" spans="1:5" x14ac:dyDescent="0.2">
      <c r="A52" t="s">
        <v>38</v>
      </c>
      <c r="B52">
        <f>ROUND(SUM(B46:B50),2)</f>
        <v>0</v>
      </c>
    </row>
    <row r="54" spans="1:5" x14ac:dyDescent="0.2">
      <c r="A54" t="s">
        <v>39</v>
      </c>
      <c r="B54" s="6">
        <f>B52/Parameter!G28*Parameter!G27</f>
        <v>0</v>
      </c>
      <c r="D54" s="6">
        <f>IF(ISBLANK(Beispielrechner!B19),0,B54)</f>
        <v>0</v>
      </c>
      <c r="E54">
        <f>IF(Beispielrechner!B5="Hauptvertrag kreisfreie Stadt",D54,0)</f>
        <v>0</v>
      </c>
    </row>
    <row r="55" spans="1:5" x14ac:dyDescent="0.2">
      <c r="B55" s="6"/>
      <c r="D55" s="6"/>
    </row>
    <row r="56" spans="1:5" x14ac:dyDescent="0.2">
      <c r="B56" s="6"/>
      <c r="D56" s="6"/>
    </row>
    <row r="57" spans="1:5" x14ac:dyDescent="0.2">
      <c r="A57" t="s">
        <v>46</v>
      </c>
      <c r="B57" s="6"/>
      <c r="D57" s="6"/>
      <c r="E57">
        <f>IF(Beispielrechner!B7="ja",Parameter!G30,0)+IF(Beispielrechner!B7="light",Parameter!G31,0)</f>
        <v>0</v>
      </c>
    </row>
    <row r="58" spans="1:5" x14ac:dyDescent="0.2">
      <c r="B58" s="6"/>
      <c r="D58" s="6"/>
    </row>
    <row r="60" spans="1:5" x14ac:dyDescent="0.2">
      <c r="A60" t="s">
        <v>41</v>
      </c>
      <c r="B60" t="e">
        <f>Beispielrechner!E13+Beispielrechner!E13*Beispielrechner!E15/Beispielrechner!E14</f>
        <v>#DIV/0!</v>
      </c>
      <c r="E60">
        <f>IF(ISNUMBER(B60),B60,0)</f>
        <v>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c C A A B Q S w M E F A A A C A g A W D R 8 W l J J U 9 i k A A A A 9 A A A A B I A A A B D b 2 5 m a W c v U G F j a 2 F n Z S 5 4 b W x 7 v 3 u / j X 1 F b o 5 C W W p R c W Z + n q 2 S o Z 6 B k k J x S W J e S m J O f l 6 q r V J e v p K 9 H S + X T U B i c n Z i e q o C U H V e s V V F c Y q t U k Z J S Y G V v n 5 5 e b l e u b F e f l G 6 v p G B g a F + h K 9 P c H J G a m 6 i E l x x J m H F u p l 5 I G u T U 5 X s b M I g r r E z 0 j M 0 M d Q z N j X T M 7 D R h w n a + G b m I R Q Y A R 0 M k k U S t H E u z S k p L U q 1 S 0 m 1 0 Y e x b f S h H r A D A F B L A w Q U A A A I C A B Y N H x a K I p H u A 4 A A A A R A A A A E w A A A E Z v c m 1 1 b G F z L 1 N l Y 3 R p b 2 4 x L m 0 r T k 0 u y c z P U w i G 0 I b W A F B L A w Q U A A A I C A B Y N H x a U 3 I 4 L J s A A A D h A A A A E w A A A F t D b 2 5 0 Z W 5 0 X 1 R 5 c G V z X S 5 4 b W x t j j 0 O w j A M R q 8 S e W 9 d G B B C T R m A G 3 C B K L g / o n G i x k X l b A w c i S u Q t m t H f 3 7 P n 3 + f b 3 m e X K 9 e N M T O s 4 Z d X o A i t v 7 R c a N h l D o 7 w r k q 7 + 9 A U S W U o 4 Z W J J w Q o 2 3 J m Z j 7 Q J w 2 t R + c k T Q O D Q Z j n 6 Y h 3 B f F A a 1 n I Z Z M 5 h t Q l V e q z d i L u k 0 p X m u T D u q y c n O V B q F J c I l x 0 3 B b f O h N x 4 u B y 8 P V H 1 B L A Q I U A x Q A A A g I A F g 0 f F p S S V P Y p A A A A P Q A A A A S A A A A A A A A A A A A A A C k g Q A A A A B D b 2 5 m a W c v U G F j a 2 F n Z S 5 4 b W x Q S w E C F A M U A A A I C A B Y N H x a K I p H u A 4 A A A A R A A A A E w A A A A A A A A A A A A A A p I H U A A A A R m 9 y b X V s Y X M v U 2 V j d G l v b j E u b V B L A Q I U A x Q A A A g I A F g 0 f F p T c j g s m w A A A O E A A A A T A A A A A A A A A A A A A A C k g R M B A A B b Q 2 9 u d G V u d F 9 U e X B l c 1 0 u e G 1 s U E s F B g A A A A A D A A M A w g A A A N 8 B 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G Q A A A D / e L t L 0 x G 8 B y o G 8 n E p R A 4 L 2 O e 3 Y I H c t D P 1 B j T C H 1 C Y D 7 u w G K F X c j 1 n H Y A O z f v c b N V L m + v m 8 3 K q 1 W U Y H 0 6 i O z H 3 k 0 t c N 4 i A + E q c l O T x t B 8 E w l 9 8 x 8 f R e T x 5 U C r Y T m 5 O p + 0 K p p 6 n < / D a t a M a s h u p > 
</file>

<file path=customXml/itemProps1.xml><?xml version="1.0" encoding="utf-8"?>
<ds:datastoreItem xmlns:ds="http://schemas.openxmlformats.org/officeDocument/2006/customXml" ds:itemID="{0A7B9996-058C-AC40-8310-64C32D7A27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Beispielrechner</vt:lpstr>
      <vt:lpstr>Parameter</vt:lpstr>
      <vt:lpstr>Hilfsberechnung</vt:lpstr>
    </vt:vector>
  </TitlesOfParts>
  <Company>Büchereizentrale Schleswig-Holstein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 Christiansen</dc:creator>
  <cp:lastModifiedBy>Michaela Herrmann</cp:lastModifiedBy>
  <dcterms:created xsi:type="dcterms:W3CDTF">2024-02-05T10:08:17Z</dcterms:created>
  <dcterms:modified xsi:type="dcterms:W3CDTF">2025-07-11T15:43:42Z</dcterms:modified>
</cp:coreProperties>
</file>